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010" activeTab="2"/>
  </bookViews>
  <sheets>
    <sheet name="Schwere_Schw" sheetId="1" r:id="rId1"/>
    <sheet name="Leichte_Schw" sheetId="2" r:id="rId2"/>
    <sheet name="Weibl9098" sheetId="3" r:id="rId3"/>
    <sheet name="Maennl9098" sheetId="4" r:id="rId4"/>
  </sheets>
  <definedNames/>
  <calcPr fullCalcOnLoad="1"/>
</workbook>
</file>

<file path=xl/sharedStrings.xml><?xml version="1.0" encoding="utf-8"?>
<sst xmlns="http://schemas.openxmlformats.org/spreadsheetml/2006/main" count="212" uniqueCount="49">
  <si>
    <t>€/kg SG</t>
  </si>
  <si>
    <t>Erlösunterschiede bei leichten Schweinen</t>
  </si>
  <si>
    <t>Erlösunterschiede bei schweren Schweinen</t>
  </si>
  <si>
    <t>Schlachtgewicht</t>
  </si>
  <si>
    <t>kg</t>
  </si>
  <si>
    <t>Basispreis</t>
  </si>
  <si>
    <t>€/kg</t>
  </si>
  <si>
    <t>Basispreis bei 56% MFA.</t>
  </si>
  <si>
    <t>Schweine mit 55% MFA</t>
  </si>
  <si>
    <t>Preis / Schwein incl. MWSt.</t>
  </si>
  <si>
    <t>€</t>
  </si>
  <si>
    <t>Grenzerlös:</t>
  </si>
  <si>
    <t>Mastendgewicht</t>
  </si>
  <si>
    <r>
      <t xml:space="preserve">Futterverbrauch </t>
    </r>
    <r>
      <rPr>
        <sz val="10"/>
        <rFont val="Arial"/>
        <family val="2"/>
      </rPr>
      <t>(Futterverwertung 1: 4,3)</t>
    </r>
  </si>
  <si>
    <r>
      <t xml:space="preserve">Futterkosten </t>
    </r>
    <r>
      <rPr>
        <sz val="10"/>
        <rFont val="Arial"/>
        <family val="2"/>
      </rPr>
      <t>(25 €/dt ohne MWSt.)</t>
    </r>
  </si>
  <si>
    <r>
      <t xml:space="preserve">sonstige variable Kosten </t>
    </r>
    <r>
      <rPr>
        <sz val="10"/>
        <rFont val="Arial"/>
        <family val="2"/>
      </rPr>
      <t>(Energie, Wasser ca. 2 Ct/Masttag)</t>
    </r>
  </si>
  <si>
    <t>Masttage</t>
  </si>
  <si>
    <t>Tage</t>
  </si>
  <si>
    <t>Grenzkosten:</t>
  </si>
  <si>
    <t>Grenzgewinn:</t>
  </si>
  <si>
    <r>
      <t>Abzug</t>
    </r>
    <r>
      <rPr>
        <sz val="10"/>
        <rFont val="Arial"/>
        <family val="0"/>
      </rPr>
      <t xml:space="preserve"> (52-56% MFA - 0,03€/%/kg)</t>
    </r>
  </si>
  <si>
    <r>
      <t xml:space="preserve">Abzug </t>
    </r>
    <r>
      <rPr>
        <sz val="10"/>
        <rFont val="Arial"/>
        <family val="2"/>
      </rPr>
      <t>(&gt;101 kg SG -0,02€/kg/kg)</t>
    </r>
  </si>
  <si>
    <t xml:space="preserve"> +</t>
  </si>
  <si>
    <t>Schweine mit 58% MFA</t>
  </si>
  <si>
    <r>
      <t>Zuschlag</t>
    </r>
    <r>
      <rPr>
        <sz val="10"/>
        <rFont val="Arial"/>
        <family val="0"/>
      </rPr>
      <t xml:space="preserve"> (56-58% MFA = insges.</t>
    </r>
  </si>
  <si>
    <t>Muskelfleischanteil:</t>
  </si>
  <si>
    <t>Über-/Untergewichte:</t>
  </si>
  <si>
    <t xml:space="preserve"> + 0,03€/kg, &lt; 85 kg SG max. 56% MFA)</t>
  </si>
  <si>
    <r>
      <t xml:space="preserve">Abzug </t>
    </r>
    <r>
      <rPr>
        <sz val="10"/>
        <rFont val="Arial"/>
        <family val="2"/>
      </rPr>
      <t>(&lt; 85 kg SG -0,02€/kg/kg)</t>
    </r>
  </si>
  <si>
    <r>
      <t xml:space="preserve">Futterverbrauch </t>
    </r>
    <r>
      <rPr>
        <sz val="10"/>
        <rFont val="Arial"/>
        <family val="2"/>
      </rPr>
      <t>(Futterverwertung 1: 4,0)</t>
    </r>
  </si>
  <si>
    <t>Erlösunterschiede bei normalgewichtigen weiblichen Schweinen</t>
  </si>
  <si>
    <t>Direktkostenfreie Leistung</t>
  </si>
  <si>
    <t>€/Tier</t>
  </si>
  <si>
    <t>Ausgangslage:</t>
  </si>
  <si>
    <r>
      <t xml:space="preserve">Masttage </t>
    </r>
    <r>
      <rPr>
        <sz val="10"/>
        <rFont val="Arial"/>
        <family val="2"/>
      </rPr>
      <t>(incl. Reinigen usw.)</t>
    </r>
  </si>
  <si>
    <t>Umtriebe / Mastplatz</t>
  </si>
  <si>
    <t xml:space="preserve">Direktkostenfreie Leistung / </t>
  </si>
  <si>
    <t>Mastplatz</t>
  </si>
  <si>
    <t>Höhere Endgewichte:</t>
  </si>
  <si>
    <r>
      <t xml:space="preserve">Futterverbrauch </t>
    </r>
    <r>
      <rPr>
        <sz val="10"/>
        <rFont val="Arial"/>
        <family val="2"/>
      </rPr>
      <t>(Futterverwertung 1: 4,0 - Nachzügler!)</t>
    </r>
  </si>
  <si>
    <t>Erlösunterschiede bei normalgewichtigen männlichen Schweinen</t>
  </si>
  <si>
    <t>Schweine mit 56% MFA - bzw. 55% MFA</t>
  </si>
  <si>
    <t>€/Mastplatz</t>
  </si>
  <si>
    <t>Zuschlag (56-58% MFA = insges.</t>
  </si>
  <si>
    <t>Abzug (&lt; 85 kg SG -0,02€/kg/kg)</t>
  </si>
  <si>
    <t>Futterverbrauch (Futterverwertung 1: 3,7)</t>
  </si>
  <si>
    <t>Futterkosten (25 €/dt ohne MWSt.)</t>
  </si>
  <si>
    <t>sonstige variable Kosten (Energie, Wasser ca. 2 Ct/Masttag)</t>
  </si>
  <si>
    <t>Masttage (incl. Reinigen usw.)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</si>
</sst>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9" sqref="A9"/>
    </sheetView>
  </sheetViews>
  <sheetFormatPr defaultColWidth="11.421875" defaultRowHeight="12.75"/>
  <cols>
    <col min="1" max="1" width="12.7109375" style="1" customWidth="1"/>
    <col min="2" max="2" width="11.421875" style="1" customWidth="1"/>
    <col min="3" max="3" width="6.8515625" style="1" customWidth="1"/>
    <col min="4" max="4" width="9.57421875" style="1" customWidth="1"/>
    <col min="5" max="5" width="7.421875" style="1" customWidth="1"/>
    <col min="6" max="6" width="10.140625" style="1" customWidth="1"/>
    <col min="7" max="7" width="7.140625" style="1" customWidth="1"/>
    <col min="8" max="8" width="10.28125" style="1" customWidth="1"/>
    <col min="9" max="9" width="4.00390625" style="1" customWidth="1"/>
    <col min="10" max="10" width="9.28125" style="1" customWidth="1"/>
    <col min="11" max="11" width="5.8515625" style="1" customWidth="1"/>
    <col min="12" max="16384" width="11.421875" style="1" customWidth="1"/>
  </cols>
  <sheetData>
    <row r="1" spans="1:11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5" t="s">
        <v>7</v>
      </c>
      <c r="B3" s="6"/>
      <c r="C3" s="6"/>
      <c r="D3" s="8">
        <v>1.46</v>
      </c>
      <c r="E3" s="6" t="s">
        <v>0</v>
      </c>
      <c r="F3" s="6"/>
      <c r="G3" s="6"/>
      <c r="H3" s="6"/>
      <c r="I3" s="6"/>
      <c r="J3" s="6"/>
      <c r="K3" s="7"/>
    </row>
    <row r="4" spans="1:11" ht="15">
      <c r="A4" s="16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">
      <c r="A5" s="19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5.75">
      <c r="A6" s="9" t="s">
        <v>3</v>
      </c>
      <c r="B6" s="6"/>
      <c r="C6" s="6"/>
      <c r="D6" s="10">
        <v>100</v>
      </c>
      <c r="E6" s="6" t="s">
        <v>4</v>
      </c>
      <c r="F6" s="10">
        <v>104</v>
      </c>
      <c r="G6" s="6" t="s">
        <v>4</v>
      </c>
      <c r="H6" s="6"/>
      <c r="I6" s="6" t="s">
        <v>22</v>
      </c>
      <c r="J6" s="11">
        <f>+F6-D6</f>
        <v>4</v>
      </c>
      <c r="K6" s="7" t="s">
        <v>4</v>
      </c>
    </row>
    <row r="7" spans="1:11" ht="15">
      <c r="A7" s="5" t="s">
        <v>5</v>
      </c>
      <c r="B7" s="6"/>
      <c r="C7" s="6"/>
      <c r="D7" s="6">
        <f>+D3</f>
        <v>1.46</v>
      </c>
      <c r="E7" s="6" t="s">
        <v>6</v>
      </c>
      <c r="F7" s="6">
        <f>+D3</f>
        <v>1.46</v>
      </c>
      <c r="G7" s="6" t="s">
        <v>6</v>
      </c>
      <c r="H7" s="6"/>
      <c r="I7" s="6"/>
      <c r="J7" s="6"/>
      <c r="K7" s="7"/>
    </row>
    <row r="8" spans="1:11" ht="15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5">
      <c r="A9" s="12" t="s">
        <v>20</v>
      </c>
      <c r="B9" s="6"/>
      <c r="C9" s="6"/>
      <c r="D9" s="6">
        <v>-0.03</v>
      </c>
      <c r="E9" s="6" t="s">
        <v>6</v>
      </c>
      <c r="F9" s="6">
        <v>-0.03</v>
      </c>
      <c r="G9" s="6" t="s">
        <v>6</v>
      </c>
      <c r="H9" s="6"/>
      <c r="I9" s="6"/>
      <c r="J9" s="6"/>
      <c r="K9" s="7"/>
    </row>
    <row r="10" spans="1:11" ht="15">
      <c r="A10" s="12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5">
      <c r="A11" s="5" t="s">
        <v>21</v>
      </c>
      <c r="B11" s="6"/>
      <c r="C11" s="6"/>
      <c r="D11" s="6">
        <v>0</v>
      </c>
      <c r="E11" s="6" t="s">
        <v>6</v>
      </c>
      <c r="F11" s="6">
        <v>-0.06</v>
      </c>
      <c r="G11" s="6" t="s">
        <v>6</v>
      </c>
      <c r="H11" s="6"/>
      <c r="I11" s="6"/>
      <c r="J11" s="6"/>
      <c r="K11" s="7"/>
    </row>
    <row r="12" spans="1:11" ht="15">
      <c r="A12" s="5"/>
      <c r="B12" s="6"/>
      <c r="C12" s="6"/>
      <c r="D12" s="6">
        <f>+D7+D9+D11</f>
        <v>1.43</v>
      </c>
      <c r="E12" s="6" t="s">
        <v>6</v>
      </c>
      <c r="F12" s="6">
        <f>+F7+F9+F11</f>
        <v>1.3699999999999999</v>
      </c>
      <c r="G12" s="6" t="s">
        <v>6</v>
      </c>
      <c r="H12" s="6"/>
      <c r="I12" s="6"/>
      <c r="J12" s="6"/>
      <c r="K12" s="7"/>
    </row>
    <row r="13" spans="1:11" ht="15.75">
      <c r="A13" s="5" t="s">
        <v>9</v>
      </c>
      <c r="B13" s="6"/>
      <c r="C13" s="6"/>
      <c r="D13" s="8">
        <f>+D6*D12*1.107</f>
        <v>158.301</v>
      </c>
      <c r="E13" s="6" t="s">
        <v>10</v>
      </c>
      <c r="F13" s="8">
        <f>+F6*F12*1.107</f>
        <v>157.72536</v>
      </c>
      <c r="G13" s="6" t="s">
        <v>10</v>
      </c>
      <c r="H13" s="13" t="s">
        <v>11</v>
      </c>
      <c r="I13" s="13"/>
      <c r="J13" s="14">
        <f>+F13-D13</f>
        <v>-0.5756399999999928</v>
      </c>
      <c r="K13" s="15" t="s">
        <v>10</v>
      </c>
    </row>
    <row r="14" spans="1:11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ht="15">
      <c r="A15" s="5" t="s">
        <v>12</v>
      </c>
      <c r="B15" s="6"/>
      <c r="C15" s="6"/>
      <c r="D15" s="11">
        <f>+D6/0.8</f>
        <v>125</v>
      </c>
      <c r="E15" s="6" t="s">
        <v>4</v>
      </c>
      <c r="F15" s="11">
        <f>+F6/0.8</f>
        <v>130</v>
      </c>
      <c r="G15" s="6" t="s">
        <v>4</v>
      </c>
      <c r="H15" s="6"/>
      <c r="I15" s="6" t="s">
        <v>22</v>
      </c>
      <c r="J15" s="11">
        <f>+F15-D15</f>
        <v>5</v>
      </c>
      <c r="K15" s="7" t="s">
        <v>4</v>
      </c>
    </row>
    <row r="16" spans="1:11" ht="15">
      <c r="A16" s="5" t="s">
        <v>16</v>
      </c>
      <c r="B16" s="6"/>
      <c r="C16" s="6"/>
      <c r="D16" s="6"/>
      <c r="E16" s="6"/>
      <c r="F16" s="6"/>
      <c r="G16" s="6"/>
      <c r="H16" s="6"/>
      <c r="I16" s="6" t="s">
        <v>22</v>
      </c>
      <c r="J16" s="6">
        <v>7</v>
      </c>
      <c r="K16" s="7" t="s">
        <v>17</v>
      </c>
    </row>
    <row r="17" spans="1:11" ht="15">
      <c r="A17" s="5" t="s">
        <v>13</v>
      </c>
      <c r="B17" s="6"/>
      <c r="C17" s="6"/>
      <c r="D17" s="6"/>
      <c r="E17" s="6"/>
      <c r="F17" s="6"/>
      <c r="G17" s="6"/>
      <c r="H17" s="6"/>
      <c r="I17" s="6" t="s">
        <v>22</v>
      </c>
      <c r="J17" s="11">
        <f>+J15*4.3</f>
        <v>21.5</v>
      </c>
      <c r="K17" s="7" t="s">
        <v>4</v>
      </c>
    </row>
    <row r="18" spans="1:11" ht="15">
      <c r="A18" s="5" t="s">
        <v>14</v>
      </c>
      <c r="B18" s="6"/>
      <c r="C18" s="6"/>
      <c r="D18" s="6"/>
      <c r="E18" s="6"/>
      <c r="F18" s="6"/>
      <c r="G18" s="6"/>
      <c r="H18" s="6"/>
      <c r="I18" s="6" t="s">
        <v>22</v>
      </c>
      <c r="J18" s="8">
        <f>+J17*0.25*1.07</f>
        <v>5.751250000000001</v>
      </c>
      <c r="K18" s="7" t="s">
        <v>10</v>
      </c>
    </row>
    <row r="19" spans="1:11" ht="15">
      <c r="A19" s="5" t="s">
        <v>15</v>
      </c>
      <c r="B19" s="6"/>
      <c r="C19" s="6"/>
      <c r="D19" s="6"/>
      <c r="E19" s="6"/>
      <c r="F19" s="6"/>
      <c r="G19" s="6"/>
      <c r="H19" s="6"/>
      <c r="I19" s="6" t="s">
        <v>22</v>
      </c>
      <c r="J19" s="6">
        <f>0.02*J16</f>
        <v>0.14</v>
      </c>
      <c r="K19" s="7" t="s">
        <v>10</v>
      </c>
    </row>
    <row r="20" spans="1:11" ht="15.75">
      <c r="A20" s="5"/>
      <c r="B20" s="6"/>
      <c r="C20" s="6"/>
      <c r="D20" s="6"/>
      <c r="E20" s="6"/>
      <c r="F20" s="6"/>
      <c r="G20" s="13" t="s">
        <v>18</v>
      </c>
      <c r="H20" s="6"/>
      <c r="I20" s="13"/>
      <c r="J20" s="14">
        <f>+J18+J19</f>
        <v>5.89125</v>
      </c>
      <c r="K20" s="15" t="s">
        <v>10</v>
      </c>
    </row>
    <row r="21" spans="1:11" ht="15.75">
      <c r="A21" s="5"/>
      <c r="B21" s="6"/>
      <c r="C21" s="6"/>
      <c r="D21" s="6"/>
      <c r="E21" s="6"/>
      <c r="F21" s="6"/>
      <c r="G21" s="13" t="s">
        <v>19</v>
      </c>
      <c r="H21" s="6"/>
      <c r="I21" s="13"/>
      <c r="J21" s="14">
        <f>+J13-J20</f>
        <v>-6.466889999999993</v>
      </c>
      <c r="K21" s="15" t="s">
        <v>10</v>
      </c>
    </row>
    <row r="22" spans="1:11" ht="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0">
      <selection activeCell="J19" sqref="J19"/>
    </sheetView>
  </sheetViews>
  <sheetFormatPr defaultColWidth="11.421875" defaultRowHeight="12.75"/>
  <cols>
    <col min="1" max="1" width="12.7109375" style="1" customWidth="1"/>
    <col min="2" max="2" width="11.421875" style="1" customWidth="1"/>
    <col min="3" max="3" width="6.8515625" style="1" customWidth="1"/>
    <col min="4" max="4" width="9.57421875" style="1" customWidth="1"/>
    <col min="5" max="5" width="7.421875" style="1" customWidth="1"/>
    <col min="6" max="6" width="10.140625" style="1" customWidth="1"/>
    <col min="7" max="7" width="7.140625" style="1" customWidth="1"/>
    <col min="8" max="8" width="10.28125" style="1" customWidth="1"/>
    <col min="9" max="9" width="4.00390625" style="1" customWidth="1"/>
    <col min="10" max="10" width="9.28125" style="1" customWidth="1"/>
    <col min="11" max="11" width="5.8515625" style="1" customWidth="1"/>
    <col min="12" max="16384" width="11.421875" style="1" customWidth="1"/>
  </cols>
  <sheetData>
    <row r="1" spans="1:11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5" t="s">
        <v>7</v>
      </c>
      <c r="B3" s="6"/>
      <c r="C3" s="6"/>
      <c r="D3" s="8">
        <v>1.46</v>
      </c>
      <c r="E3" s="6" t="s">
        <v>0</v>
      </c>
      <c r="F3" s="6"/>
      <c r="G3" s="6"/>
      <c r="H3" s="6"/>
      <c r="I3" s="6"/>
      <c r="J3" s="6"/>
      <c r="K3" s="7"/>
    </row>
    <row r="4" spans="1:11" ht="15">
      <c r="A4" s="16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">
      <c r="A5" s="19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5.75">
      <c r="A6" s="9" t="s">
        <v>3</v>
      </c>
      <c r="B6" s="6"/>
      <c r="C6" s="6"/>
      <c r="D6" s="10">
        <v>82</v>
      </c>
      <c r="E6" s="6" t="s">
        <v>4</v>
      </c>
      <c r="F6" s="10">
        <v>86</v>
      </c>
      <c r="G6" s="6" t="s">
        <v>4</v>
      </c>
      <c r="H6" s="6"/>
      <c r="I6" s="6" t="s">
        <v>22</v>
      </c>
      <c r="J6" s="11">
        <f>+F6-D6</f>
        <v>4</v>
      </c>
      <c r="K6" s="7" t="s">
        <v>4</v>
      </c>
    </row>
    <row r="7" spans="1:11" ht="15">
      <c r="A7" s="5" t="s">
        <v>5</v>
      </c>
      <c r="B7" s="6"/>
      <c r="C7" s="6"/>
      <c r="D7" s="6">
        <f>+D3</f>
        <v>1.46</v>
      </c>
      <c r="E7" s="6" t="s">
        <v>6</v>
      </c>
      <c r="F7" s="6">
        <f>+D3</f>
        <v>1.46</v>
      </c>
      <c r="G7" s="6" t="s">
        <v>6</v>
      </c>
      <c r="H7" s="6"/>
      <c r="I7" s="6"/>
      <c r="J7" s="6"/>
      <c r="K7" s="7"/>
    </row>
    <row r="8" spans="1:11" ht="15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5">
      <c r="A9" s="12" t="s">
        <v>24</v>
      </c>
      <c r="B9" s="6"/>
      <c r="C9" s="6"/>
      <c r="D9" s="6">
        <v>0</v>
      </c>
      <c r="E9" s="6" t="s">
        <v>6</v>
      </c>
      <c r="F9" s="6">
        <v>0.03</v>
      </c>
      <c r="G9" s="6" t="s">
        <v>6</v>
      </c>
      <c r="H9" s="6"/>
      <c r="I9" s="6"/>
      <c r="J9" s="6"/>
      <c r="K9" s="7"/>
    </row>
    <row r="10" spans="1:11" ht="15">
      <c r="A10" s="20" t="s">
        <v>27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5">
      <c r="A11" s="12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15">
      <c r="A12" s="5" t="s">
        <v>28</v>
      </c>
      <c r="B12" s="6"/>
      <c r="C12" s="6"/>
      <c r="D12" s="6">
        <v>-0.06</v>
      </c>
      <c r="E12" s="6" t="s">
        <v>6</v>
      </c>
      <c r="F12" s="6">
        <v>0</v>
      </c>
      <c r="G12" s="6" t="s">
        <v>6</v>
      </c>
      <c r="H12" s="6"/>
      <c r="I12" s="6"/>
      <c r="J12" s="6"/>
      <c r="K12" s="7"/>
    </row>
    <row r="13" spans="1:11" ht="15">
      <c r="A13" s="5"/>
      <c r="B13" s="6"/>
      <c r="C13" s="6"/>
      <c r="D13" s="8">
        <f>+D7+D9+D12</f>
        <v>1.4</v>
      </c>
      <c r="E13" s="6" t="s">
        <v>6</v>
      </c>
      <c r="F13" s="6">
        <f>+F7+F9+F12</f>
        <v>1.49</v>
      </c>
      <c r="G13" s="6" t="s">
        <v>6</v>
      </c>
      <c r="H13" s="6"/>
      <c r="I13" s="6"/>
      <c r="J13" s="6"/>
      <c r="K13" s="7"/>
    </row>
    <row r="14" spans="1:11" ht="15.75">
      <c r="A14" s="5" t="s">
        <v>9</v>
      </c>
      <c r="B14" s="6"/>
      <c r="C14" s="6"/>
      <c r="D14" s="8">
        <f>+D6*D13*1.107</f>
        <v>127.08359999999999</v>
      </c>
      <c r="E14" s="6" t="s">
        <v>10</v>
      </c>
      <c r="F14" s="8">
        <f>+F6*F13*1.107</f>
        <v>141.85098</v>
      </c>
      <c r="G14" s="6" t="s">
        <v>10</v>
      </c>
      <c r="H14" s="13" t="s">
        <v>11</v>
      </c>
      <c r="I14" s="13"/>
      <c r="J14" s="14">
        <f>+F14-D14</f>
        <v>14.767380000000003</v>
      </c>
      <c r="K14" s="15" t="s">
        <v>10</v>
      </c>
    </row>
    <row r="15" spans="1:11" ht="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5">
      <c r="A16" s="5" t="s">
        <v>12</v>
      </c>
      <c r="B16" s="6"/>
      <c r="C16" s="6"/>
      <c r="D16" s="11">
        <f>+D6/0.793</f>
        <v>103.40479192938209</v>
      </c>
      <c r="E16" s="6" t="s">
        <v>4</v>
      </c>
      <c r="F16" s="11">
        <f>+F6/0.793</f>
        <v>108.44892812105927</v>
      </c>
      <c r="G16" s="6" t="s">
        <v>4</v>
      </c>
      <c r="H16" s="6"/>
      <c r="I16" s="6" t="s">
        <v>22</v>
      </c>
      <c r="J16" s="11">
        <f>+F16-D16</f>
        <v>5.0441361916771825</v>
      </c>
      <c r="K16" s="7" t="s">
        <v>4</v>
      </c>
    </row>
    <row r="17" spans="1:11" ht="15">
      <c r="A17" s="5" t="s">
        <v>16</v>
      </c>
      <c r="B17" s="6"/>
      <c r="C17" s="6"/>
      <c r="D17" s="6"/>
      <c r="E17" s="6"/>
      <c r="F17" s="6"/>
      <c r="G17" s="6"/>
      <c r="H17" s="6"/>
      <c r="I17" s="6" t="s">
        <v>22</v>
      </c>
      <c r="J17" s="6">
        <v>7</v>
      </c>
      <c r="K17" s="7" t="s">
        <v>17</v>
      </c>
    </row>
    <row r="18" spans="1:11" ht="15">
      <c r="A18" s="5" t="s">
        <v>39</v>
      </c>
      <c r="B18" s="6"/>
      <c r="C18" s="6"/>
      <c r="D18" s="6"/>
      <c r="E18" s="6"/>
      <c r="F18" s="6"/>
      <c r="G18" s="6"/>
      <c r="H18" s="6"/>
      <c r="I18" s="6" t="s">
        <v>22</v>
      </c>
      <c r="J18" s="11">
        <f>+J16*4</f>
        <v>20.17654476670873</v>
      </c>
      <c r="K18" s="7" t="s">
        <v>4</v>
      </c>
    </row>
    <row r="19" spans="1:11" ht="15">
      <c r="A19" s="5" t="s">
        <v>14</v>
      </c>
      <c r="B19" s="6"/>
      <c r="C19" s="6"/>
      <c r="D19" s="6"/>
      <c r="E19" s="6"/>
      <c r="F19" s="6"/>
      <c r="G19" s="6"/>
      <c r="H19" s="6"/>
      <c r="I19" s="6" t="s">
        <v>22</v>
      </c>
      <c r="J19" s="8">
        <f>+J18*0.25*1.07</f>
        <v>5.397225725094586</v>
      </c>
      <c r="K19" s="7" t="s">
        <v>10</v>
      </c>
    </row>
    <row r="20" spans="1:11" ht="15">
      <c r="A20" s="5" t="s">
        <v>15</v>
      </c>
      <c r="B20" s="6"/>
      <c r="C20" s="6"/>
      <c r="D20" s="6"/>
      <c r="E20" s="6"/>
      <c r="F20" s="6"/>
      <c r="G20" s="6"/>
      <c r="H20" s="6"/>
      <c r="I20" s="6" t="s">
        <v>22</v>
      </c>
      <c r="J20" s="6">
        <f>0.02*J17</f>
        <v>0.14</v>
      </c>
      <c r="K20" s="7" t="s">
        <v>10</v>
      </c>
    </row>
    <row r="21" spans="1:11" ht="15.75">
      <c r="A21" s="5"/>
      <c r="B21" s="6"/>
      <c r="C21" s="6"/>
      <c r="D21" s="6"/>
      <c r="E21" s="6"/>
      <c r="F21" s="6"/>
      <c r="G21" s="13" t="s">
        <v>18</v>
      </c>
      <c r="H21" s="6"/>
      <c r="I21" s="13"/>
      <c r="J21" s="14">
        <f>+J19+J20</f>
        <v>5.5372257250945855</v>
      </c>
      <c r="K21" s="15" t="s">
        <v>10</v>
      </c>
    </row>
    <row r="22" spans="1:11" ht="15.75">
      <c r="A22" s="5"/>
      <c r="B22" s="6"/>
      <c r="C22" s="6"/>
      <c r="D22" s="6"/>
      <c r="E22" s="6"/>
      <c r="F22" s="6"/>
      <c r="G22" s="13" t="s">
        <v>19</v>
      </c>
      <c r="H22" s="6"/>
      <c r="I22" s="13"/>
      <c r="J22" s="14">
        <f>+J14-J21</f>
        <v>9.230154274905416</v>
      </c>
      <c r="K22" s="15" t="s">
        <v>10</v>
      </c>
    </row>
    <row r="23" spans="1:11" ht="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="75" zoomScaleNormal="75" workbookViewId="0" topLeftCell="A1">
      <selection activeCell="B32" sqref="B32"/>
    </sheetView>
  </sheetViews>
  <sheetFormatPr defaultColWidth="11.421875" defaultRowHeight="12.75"/>
  <cols>
    <col min="1" max="1" width="11.421875" style="1" customWidth="1"/>
    <col min="2" max="2" width="12.7109375" style="1" customWidth="1"/>
    <col min="3" max="3" width="11.421875" style="1" customWidth="1"/>
    <col min="4" max="4" width="6.8515625" style="1" customWidth="1"/>
    <col min="5" max="5" width="9.57421875" style="1" customWidth="1"/>
    <col min="6" max="6" width="7.421875" style="1" customWidth="1"/>
    <col min="7" max="7" width="10.140625" style="1" customWidth="1"/>
    <col min="8" max="8" width="7.140625" style="1" customWidth="1"/>
    <col min="9" max="9" width="10.28125" style="1" customWidth="1"/>
    <col min="10" max="10" width="4.00390625" style="1" customWidth="1"/>
    <col min="11" max="11" width="9.28125" style="1" customWidth="1"/>
    <col min="12" max="12" width="5.8515625" style="1" customWidth="1"/>
    <col min="13" max="16384" width="11.421875" style="1" customWidth="1"/>
  </cols>
  <sheetData>
    <row r="2" spans="2:12" ht="15">
      <c r="B2" s="29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2:12" ht="15">
      <c r="B3" s="32"/>
      <c r="C3" s="23"/>
      <c r="D3" s="23"/>
      <c r="E3" s="23"/>
      <c r="F3" s="23"/>
      <c r="G3" s="23"/>
      <c r="H3" s="23"/>
      <c r="I3" s="23"/>
      <c r="J3" s="23"/>
      <c r="K3" s="23"/>
      <c r="L3" s="33"/>
    </row>
    <row r="4" spans="2:12" ht="15">
      <c r="B4" s="32" t="s">
        <v>7</v>
      </c>
      <c r="C4" s="23"/>
      <c r="D4" s="23"/>
      <c r="E4" s="24">
        <v>1.46</v>
      </c>
      <c r="F4" s="23" t="s">
        <v>0</v>
      </c>
      <c r="G4" s="23"/>
      <c r="H4" s="23"/>
      <c r="I4" s="23"/>
      <c r="J4" s="23"/>
      <c r="K4" s="23"/>
      <c r="L4" s="33"/>
    </row>
    <row r="5" spans="2:12" ht="15">
      <c r="B5" s="39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5">
      <c r="B6" s="32"/>
      <c r="C6" s="23"/>
      <c r="D6" s="23"/>
      <c r="E6" s="23"/>
      <c r="F6" s="23"/>
      <c r="G6" s="23"/>
      <c r="H6" s="23"/>
      <c r="I6" s="23"/>
      <c r="J6" s="23"/>
      <c r="K6" s="23"/>
      <c r="L6" s="33"/>
    </row>
    <row r="7" spans="2:12" ht="15">
      <c r="B7" s="34" t="s">
        <v>3</v>
      </c>
      <c r="C7" s="23"/>
      <c r="D7" s="23"/>
      <c r="E7" s="25">
        <v>90</v>
      </c>
      <c r="F7" s="23" t="s">
        <v>4</v>
      </c>
      <c r="G7" s="25">
        <v>98</v>
      </c>
      <c r="H7" s="23" t="s">
        <v>4</v>
      </c>
      <c r="I7" s="23"/>
      <c r="J7" s="23" t="s">
        <v>22</v>
      </c>
      <c r="K7" s="26">
        <f>+G7-E7</f>
        <v>8</v>
      </c>
      <c r="L7" s="33" t="s">
        <v>4</v>
      </c>
    </row>
    <row r="8" spans="2:12" ht="15">
      <c r="B8" s="32" t="s">
        <v>5</v>
      </c>
      <c r="C8" s="23"/>
      <c r="D8" s="23"/>
      <c r="E8" s="23">
        <f>+E4</f>
        <v>1.46</v>
      </c>
      <c r="F8" s="23" t="s">
        <v>6</v>
      </c>
      <c r="G8" s="23">
        <f>+E4</f>
        <v>1.46</v>
      </c>
      <c r="H8" s="23" t="s">
        <v>6</v>
      </c>
      <c r="I8" s="23"/>
      <c r="J8" s="23"/>
      <c r="K8" s="23"/>
      <c r="L8" s="33"/>
    </row>
    <row r="9" spans="2:12" ht="15">
      <c r="B9" s="32" t="s">
        <v>25</v>
      </c>
      <c r="C9" s="23"/>
      <c r="D9" s="23"/>
      <c r="E9" s="23"/>
      <c r="F9" s="23"/>
      <c r="G9" s="23"/>
      <c r="H9" s="23"/>
      <c r="I9" s="23"/>
      <c r="J9" s="23"/>
      <c r="K9" s="23"/>
      <c r="L9" s="33"/>
    </row>
    <row r="10" spans="2:12" ht="15">
      <c r="B10" s="32" t="s">
        <v>43</v>
      </c>
      <c r="C10" s="23"/>
      <c r="D10" s="23"/>
      <c r="E10" s="23">
        <v>0.03</v>
      </c>
      <c r="F10" s="23" t="s">
        <v>6</v>
      </c>
      <c r="G10" s="23">
        <v>0.03</v>
      </c>
      <c r="H10" s="23" t="s">
        <v>6</v>
      </c>
      <c r="I10" s="23"/>
      <c r="J10" s="23"/>
      <c r="K10" s="23"/>
      <c r="L10" s="33"/>
    </row>
    <row r="11" spans="2:12" ht="15">
      <c r="B11" s="32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33"/>
    </row>
    <row r="12" spans="2:12" ht="15">
      <c r="B12" s="32" t="s">
        <v>26</v>
      </c>
      <c r="C12" s="23"/>
      <c r="D12" s="23"/>
      <c r="E12" s="23"/>
      <c r="F12" s="23"/>
      <c r="G12" s="23"/>
      <c r="H12" s="23"/>
      <c r="I12" s="23"/>
      <c r="J12" s="23"/>
      <c r="K12" s="23"/>
      <c r="L12" s="33"/>
    </row>
    <row r="13" spans="2:12" ht="15">
      <c r="B13" s="32" t="s">
        <v>44</v>
      </c>
      <c r="C13" s="23"/>
      <c r="D13" s="23"/>
      <c r="E13" s="23">
        <v>0</v>
      </c>
      <c r="F13" s="23" t="s">
        <v>6</v>
      </c>
      <c r="G13" s="23">
        <v>0</v>
      </c>
      <c r="H13" s="23" t="s">
        <v>6</v>
      </c>
      <c r="I13" s="23"/>
      <c r="J13" s="23"/>
      <c r="K13" s="23"/>
      <c r="L13" s="33"/>
    </row>
    <row r="14" spans="2:12" ht="15">
      <c r="B14" s="32"/>
      <c r="C14" s="23"/>
      <c r="D14" s="23"/>
      <c r="E14" s="24">
        <f>+E8+E10+E13</f>
        <v>1.49</v>
      </c>
      <c r="F14" s="23" t="s">
        <v>6</v>
      </c>
      <c r="G14" s="23">
        <f>+G8+G10+G13</f>
        <v>1.49</v>
      </c>
      <c r="H14" s="23" t="s">
        <v>6</v>
      </c>
      <c r="I14" s="23"/>
      <c r="J14" s="23"/>
      <c r="K14" s="23"/>
      <c r="L14" s="33"/>
    </row>
    <row r="15" spans="2:12" ht="15">
      <c r="B15" s="32" t="s">
        <v>9</v>
      </c>
      <c r="C15" s="23"/>
      <c r="D15" s="23"/>
      <c r="E15" s="24">
        <f>+E7*E14*1.107</f>
        <v>148.4487</v>
      </c>
      <c r="F15" s="23" t="s">
        <v>10</v>
      </c>
      <c r="G15" s="24">
        <f>+G7*G14*1.107</f>
        <v>161.64414000000002</v>
      </c>
      <c r="H15" s="23" t="s">
        <v>10</v>
      </c>
      <c r="I15" s="27" t="s">
        <v>11</v>
      </c>
      <c r="J15" s="27"/>
      <c r="K15" s="28">
        <f>+G15-E15</f>
        <v>13.19544000000002</v>
      </c>
      <c r="L15" s="35" t="s">
        <v>10</v>
      </c>
    </row>
    <row r="16" spans="2:12" ht="15"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2:12" ht="15">
      <c r="B17" s="32" t="s">
        <v>12</v>
      </c>
      <c r="C17" s="23"/>
      <c r="D17" s="23"/>
      <c r="E17" s="26">
        <f>+E7/0.793</f>
        <v>113.49306431273644</v>
      </c>
      <c r="F17" s="23" t="s">
        <v>4</v>
      </c>
      <c r="G17" s="26">
        <f>+G7/0.795</f>
        <v>123.27044025157232</v>
      </c>
      <c r="H17" s="23" t="s">
        <v>4</v>
      </c>
      <c r="I17" s="23"/>
      <c r="J17" s="23" t="s">
        <v>22</v>
      </c>
      <c r="K17" s="26">
        <f>+G17-E17</f>
        <v>9.777375938835888</v>
      </c>
      <c r="L17" s="33" t="s">
        <v>4</v>
      </c>
    </row>
    <row r="18" spans="2:12" ht="15">
      <c r="B18" s="32" t="s">
        <v>16</v>
      </c>
      <c r="C18" s="23"/>
      <c r="D18" s="23"/>
      <c r="E18" s="23"/>
      <c r="F18" s="23"/>
      <c r="G18" s="23"/>
      <c r="H18" s="23"/>
      <c r="I18" s="23"/>
      <c r="J18" s="23" t="s">
        <v>22</v>
      </c>
      <c r="K18" s="23">
        <v>14</v>
      </c>
      <c r="L18" s="33" t="s">
        <v>17</v>
      </c>
    </row>
    <row r="19" spans="2:12" ht="15">
      <c r="B19" s="32" t="s">
        <v>45</v>
      </c>
      <c r="C19" s="23"/>
      <c r="D19" s="23"/>
      <c r="E19" s="23"/>
      <c r="F19" s="23"/>
      <c r="G19" s="23"/>
      <c r="H19" s="23"/>
      <c r="I19" s="23"/>
      <c r="J19" s="23" t="s">
        <v>22</v>
      </c>
      <c r="K19" s="26">
        <f>+K17*3.7</f>
        <v>36.17629097369279</v>
      </c>
      <c r="L19" s="33" t="s">
        <v>4</v>
      </c>
    </row>
    <row r="20" spans="2:12" ht="15">
      <c r="B20" s="32" t="s">
        <v>46</v>
      </c>
      <c r="C20" s="23"/>
      <c r="D20" s="23"/>
      <c r="E20" s="23"/>
      <c r="F20" s="23"/>
      <c r="G20" s="23"/>
      <c r="H20" s="23"/>
      <c r="I20" s="23"/>
      <c r="J20" s="23" t="s">
        <v>22</v>
      </c>
      <c r="K20" s="24">
        <f>+K19*0.25*1.07</f>
        <v>9.677157835462822</v>
      </c>
      <c r="L20" s="33" t="s">
        <v>10</v>
      </c>
    </row>
    <row r="21" spans="2:12" ht="15">
      <c r="B21" s="32" t="s">
        <v>47</v>
      </c>
      <c r="C21" s="23"/>
      <c r="D21" s="23"/>
      <c r="E21" s="23"/>
      <c r="F21" s="23"/>
      <c r="G21" s="23"/>
      <c r="H21" s="23"/>
      <c r="I21" s="23"/>
      <c r="J21" s="23" t="s">
        <v>22</v>
      </c>
      <c r="K21" s="23">
        <f>0.02*K18</f>
        <v>0.28</v>
      </c>
      <c r="L21" s="33" t="s">
        <v>10</v>
      </c>
    </row>
    <row r="22" spans="2:12" ht="15">
      <c r="B22" s="32"/>
      <c r="C22" s="23"/>
      <c r="D22" s="23"/>
      <c r="E22" s="23"/>
      <c r="F22" s="23"/>
      <c r="G22" s="23"/>
      <c r="H22" s="27" t="s">
        <v>18</v>
      </c>
      <c r="I22" s="23"/>
      <c r="J22" s="27"/>
      <c r="K22" s="28">
        <f>+K20+K21</f>
        <v>9.957157835462821</v>
      </c>
      <c r="L22" s="35" t="s">
        <v>10</v>
      </c>
    </row>
    <row r="23" spans="2:12" ht="15">
      <c r="B23" s="32"/>
      <c r="C23" s="23"/>
      <c r="D23" s="23"/>
      <c r="E23" s="23"/>
      <c r="F23" s="23"/>
      <c r="G23" s="23"/>
      <c r="H23" s="27" t="s">
        <v>19</v>
      </c>
      <c r="I23" s="23"/>
      <c r="J23" s="27"/>
      <c r="K23" s="28">
        <f>+K15-K22</f>
        <v>3.238282164537198</v>
      </c>
      <c r="L23" s="35" t="s">
        <v>10</v>
      </c>
    </row>
    <row r="24" spans="2:12" ht="15">
      <c r="B24" s="32"/>
      <c r="C24" s="23"/>
      <c r="D24" s="23"/>
      <c r="E24" s="23"/>
      <c r="F24" s="23"/>
      <c r="G24" s="23"/>
      <c r="H24" s="27"/>
      <c r="I24" s="23"/>
      <c r="J24" s="27"/>
      <c r="K24" s="28"/>
      <c r="L24" s="35"/>
    </row>
    <row r="25" spans="2:12" ht="15">
      <c r="B25" s="39"/>
      <c r="C25" s="37"/>
      <c r="D25" s="37"/>
      <c r="E25" s="37" t="s">
        <v>33</v>
      </c>
      <c r="F25" s="37"/>
      <c r="G25" s="37" t="s">
        <v>38</v>
      </c>
      <c r="H25" s="40"/>
      <c r="I25" s="37"/>
      <c r="J25" s="27"/>
      <c r="K25" s="28"/>
      <c r="L25" s="35"/>
    </row>
    <row r="26" spans="2:12" ht="15">
      <c r="B26" s="34" t="s">
        <v>31</v>
      </c>
      <c r="C26" s="27"/>
      <c r="D26" s="27"/>
      <c r="E26" s="28">
        <v>20</v>
      </c>
      <c r="F26" s="27"/>
      <c r="G26" s="28">
        <f>+E26+K23</f>
        <v>23.238282164537196</v>
      </c>
      <c r="H26" s="27" t="s">
        <v>32</v>
      </c>
      <c r="I26" s="23"/>
      <c r="J26" s="27"/>
      <c r="K26" s="28"/>
      <c r="L26" s="35"/>
    </row>
    <row r="27" spans="2:12" ht="15">
      <c r="B27" s="32" t="s">
        <v>48</v>
      </c>
      <c r="C27" s="23"/>
      <c r="D27" s="23"/>
      <c r="E27" s="23">
        <v>140</v>
      </c>
      <c r="F27" s="23"/>
      <c r="G27" s="23">
        <f>+E27+K18</f>
        <v>154</v>
      </c>
      <c r="H27" s="27"/>
      <c r="I27" s="23"/>
      <c r="J27" s="27"/>
      <c r="K27" s="28"/>
      <c r="L27" s="35"/>
    </row>
    <row r="28" spans="2:12" ht="15">
      <c r="B28" s="32" t="s">
        <v>35</v>
      </c>
      <c r="C28" s="23"/>
      <c r="D28" s="23"/>
      <c r="E28" s="24">
        <f>365/E27</f>
        <v>2.607142857142857</v>
      </c>
      <c r="F28" s="23"/>
      <c r="G28" s="24">
        <f>365/G27</f>
        <v>2.3701298701298703</v>
      </c>
      <c r="H28" s="27"/>
      <c r="I28" s="23"/>
      <c r="J28" s="27"/>
      <c r="K28" s="28"/>
      <c r="L28" s="35"/>
    </row>
    <row r="29" spans="2:12" ht="15">
      <c r="B29" s="34" t="s">
        <v>36</v>
      </c>
      <c r="C29" s="23"/>
      <c r="D29" s="23"/>
      <c r="E29" s="28">
        <f>+E26*E28</f>
        <v>52.142857142857146</v>
      </c>
      <c r="F29" s="27"/>
      <c r="G29" s="28">
        <f>+G26*G28</f>
        <v>55.07774668867582</v>
      </c>
      <c r="H29" s="27" t="s">
        <v>42</v>
      </c>
      <c r="I29" s="23"/>
      <c r="J29" s="27"/>
      <c r="K29" s="28"/>
      <c r="L29" s="35"/>
    </row>
    <row r="30" spans="2:12" ht="15">
      <c r="B30" s="36" t="s">
        <v>37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6">
      <selection activeCell="G28" sqref="G28"/>
    </sheetView>
  </sheetViews>
  <sheetFormatPr defaultColWidth="11.421875" defaultRowHeight="12.75"/>
  <cols>
    <col min="1" max="1" width="12.7109375" style="1" customWidth="1"/>
    <col min="2" max="2" width="11.421875" style="1" customWidth="1"/>
    <col min="3" max="3" width="6.8515625" style="1" customWidth="1"/>
    <col min="4" max="4" width="9.57421875" style="1" customWidth="1"/>
    <col min="5" max="5" width="7.421875" style="1" customWidth="1"/>
    <col min="6" max="6" width="10.140625" style="1" customWidth="1"/>
    <col min="7" max="7" width="7.140625" style="1" customWidth="1"/>
    <col min="8" max="8" width="10.28125" style="1" customWidth="1"/>
    <col min="9" max="9" width="4.00390625" style="1" customWidth="1"/>
    <col min="10" max="10" width="9.28125" style="1" customWidth="1"/>
    <col min="11" max="11" width="5.8515625" style="1" customWidth="1"/>
    <col min="12" max="16384" width="11.421875" style="1" customWidth="1"/>
  </cols>
  <sheetData>
    <row r="1" spans="1:11" ht="15.7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5" t="s">
        <v>7</v>
      </c>
      <c r="B3" s="6"/>
      <c r="C3" s="6"/>
      <c r="D3" s="8">
        <v>1.46</v>
      </c>
      <c r="E3" s="6" t="s">
        <v>0</v>
      </c>
      <c r="F3" s="6"/>
      <c r="G3" s="6"/>
      <c r="H3" s="6"/>
      <c r="I3" s="6"/>
      <c r="J3" s="6"/>
      <c r="K3" s="7"/>
    </row>
    <row r="4" spans="1:11" ht="1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">
      <c r="A5" s="19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5.75">
      <c r="A6" s="9" t="s">
        <v>3</v>
      </c>
      <c r="B6" s="6"/>
      <c r="C6" s="6"/>
      <c r="D6" s="10">
        <v>90</v>
      </c>
      <c r="E6" s="6" t="s">
        <v>4</v>
      </c>
      <c r="F6" s="10">
        <v>98</v>
      </c>
      <c r="G6" s="6" t="s">
        <v>4</v>
      </c>
      <c r="H6" s="6"/>
      <c r="I6" s="6" t="s">
        <v>22</v>
      </c>
      <c r="J6" s="11">
        <f>+F6-D6</f>
        <v>8</v>
      </c>
      <c r="K6" s="7" t="s">
        <v>4</v>
      </c>
    </row>
    <row r="7" spans="1:11" ht="15">
      <c r="A7" s="5" t="s">
        <v>5</v>
      </c>
      <c r="B7" s="6"/>
      <c r="C7" s="6"/>
      <c r="D7" s="6">
        <f>+D3</f>
        <v>1.46</v>
      </c>
      <c r="E7" s="6" t="s">
        <v>6</v>
      </c>
      <c r="F7" s="6">
        <f>+D3</f>
        <v>1.46</v>
      </c>
      <c r="G7" s="6" t="s">
        <v>6</v>
      </c>
      <c r="H7" s="6"/>
      <c r="I7" s="6"/>
      <c r="J7" s="6"/>
      <c r="K7" s="7"/>
    </row>
    <row r="8" spans="1:11" ht="15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5">
      <c r="A9" s="12" t="s">
        <v>20</v>
      </c>
      <c r="B9" s="6"/>
      <c r="C9" s="6"/>
      <c r="D9" s="6">
        <v>0</v>
      </c>
      <c r="E9" s="6" t="s">
        <v>6</v>
      </c>
      <c r="F9" s="6">
        <v>-0.03</v>
      </c>
      <c r="G9" s="6" t="s">
        <v>6</v>
      </c>
      <c r="H9" s="6"/>
      <c r="I9" s="6"/>
      <c r="J9" s="6"/>
      <c r="K9" s="7"/>
    </row>
    <row r="10" spans="1:11" ht="15">
      <c r="A10" s="12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5">
      <c r="A11" s="5" t="s">
        <v>28</v>
      </c>
      <c r="B11" s="6"/>
      <c r="C11" s="6"/>
      <c r="D11" s="6">
        <v>0</v>
      </c>
      <c r="E11" s="6" t="s">
        <v>6</v>
      </c>
      <c r="F11" s="6">
        <v>0</v>
      </c>
      <c r="G11" s="6" t="s">
        <v>6</v>
      </c>
      <c r="H11" s="6"/>
      <c r="I11" s="6"/>
      <c r="J11" s="6"/>
      <c r="K11" s="7"/>
    </row>
    <row r="12" spans="1:11" ht="15">
      <c r="A12" s="5"/>
      <c r="B12" s="6"/>
      <c r="C12" s="6"/>
      <c r="D12" s="8">
        <f>+D7+D9+D11</f>
        <v>1.46</v>
      </c>
      <c r="E12" s="6" t="s">
        <v>6</v>
      </c>
      <c r="F12" s="6">
        <f>+F7+F9+F11</f>
        <v>1.43</v>
      </c>
      <c r="G12" s="6" t="s">
        <v>6</v>
      </c>
      <c r="H12" s="6"/>
      <c r="I12" s="6"/>
      <c r="J12" s="6"/>
      <c r="K12" s="7"/>
    </row>
    <row r="13" spans="1:11" ht="15.75">
      <c r="A13" s="5" t="s">
        <v>9</v>
      </c>
      <c r="B13" s="6"/>
      <c r="C13" s="6"/>
      <c r="D13" s="8">
        <f>+D6*D12*1.107</f>
        <v>145.4598</v>
      </c>
      <c r="E13" s="6" t="s">
        <v>10</v>
      </c>
      <c r="F13" s="8">
        <f>+F6*F12*1.107</f>
        <v>155.13497999999998</v>
      </c>
      <c r="G13" s="6" t="s">
        <v>10</v>
      </c>
      <c r="H13" s="13" t="s">
        <v>11</v>
      </c>
      <c r="I13" s="13"/>
      <c r="J13" s="14">
        <f>+F13-D13</f>
        <v>9.675179999999983</v>
      </c>
      <c r="K13" s="15" t="s">
        <v>10</v>
      </c>
    </row>
    <row r="14" spans="1:11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ht="15">
      <c r="A15" s="5" t="s">
        <v>12</v>
      </c>
      <c r="B15" s="6"/>
      <c r="C15" s="6"/>
      <c r="D15" s="11">
        <f>+D6/0.793</f>
        <v>113.49306431273644</v>
      </c>
      <c r="E15" s="6" t="s">
        <v>4</v>
      </c>
      <c r="F15" s="11">
        <f>+F6/0.795</f>
        <v>123.27044025157232</v>
      </c>
      <c r="G15" s="6" t="s">
        <v>4</v>
      </c>
      <c r="H15" s="6"/>
      <c r="I15" s="6" t="s">
        <v>22</v>
      </c>
      <c r="J15" s="11">
        <f>+F15-D15</f>
        <v>9.777375938835888</v>
      </c>
      <c r="K15" s="7" t="s">
        <v>4</v>
      </c>
    </row>
    <row r="16" spans="1:11" ht="15">
      <c r="A16" s="5" t="s">
        <v>16</v>
      </c>
      <c r="B16" s="6"/>
      <c r="C16" s="6"/>
      <c r="D16" s="6"/>
      <c r="E16" s="6"/>
      <c r="F16" s="6"/>
      <c r="G16" s="6"/>
      <c r="H16" s="6"/>
      <c r="I16" s="6" t="s">
        <v>22</v>
      </c>
      <c r="J16" s="6">
        <v>14</v>
      </c>
      <c r="K16" s="7" t="s">
        <v>17</v>
      </c>
    </row>
    <row r="17" spans="1:11" ht="15">
      <c r="A17" s="5" t="s">
        <v>29</v>
      </c>
      <c r="B17" s="6"/>
      <c r="C17" s="6"/>
      <c r="D17" s="6"/>
      <c r="E17" s="6"/>
      <c r="F17" s="6"/>
      <c r="G17" s="6"/>
      <c r="H17" s="6"/>
      <c r="I17" s="6" t="s">
        <v>22</v>
      </c>
      <c r="J17" s="11">
        <f>+J15*4</f>
        <v>39.10950375534355</v>
      </c>
      <c r="K17" s="7" t="s">
        <v>4</v>
      </c>
    </row>
    <row r="18" spans="1:11" ht="15">
      <c r="A18" s="5" t="s">
        <v>14</v>
      </c>
      <c r="B18" s="6"/>
      <c r="C18" s="6"/>
      <c r="D18" s="6"/>
      <c r="E18" s="6"/>
      <c r="F18" s="6"/>
      <c r="G18" s="6"/>
      <c r="H18" s="6"/>
      <c r="I18" s="6" t="s">
        <v>22</v>
      </c>
      <c r="J18" s="8">
        <f>+J17*0.25*1.07</f>
        <v>10.461792254554402</v>
      </c>
      <c r="K18" s="7" t="s">
        <v>10</v>
      </c>
    </row>
    <row r="19" spans="1:11" ht="15">
      <c r="A19" s="5" t="s">
        <v>15</v>
      </c>
      <c r="B19" s="6"/>
      <c r="C19" s="6"/>
      <c r="D19" s="6"/>
      <c r="E19" s="6"/>
      <c r="F19" s="6"/>
      <c r="G19" s="6"/>
      <c r="H19" s="6"/>
      <c r="I19" s="6" t="s">
        <v>22</v>
      </c>
      <c r="J19" s="6">
        <f>0.02*J16</f>
        <v>0.28</v>
      </c>
      <c r="K19" s="7" t="s">
        <v>10</v>
      </c>
    </row>
    <row r="20" spans="1:11" ht="15.75">
      <c r="A20" s="5"/>
      <c r="B20" s="6"/>
      <c r="C20" s="6"/>
      <c r="D20" s="6"/>
      <c r="E20" s="6"/>
      <c r="F20" s="6"/>
      <c r="G20" s="13" t="s">
        <v>18</v>
      </c>
      <c r="H20" s="6"/>
      <c r="I20" s="13"/>
      <c r="J20" s="14">
        <f>+J18+J19</f>
        <v>10.741792254554401</v>
      </c>
      <c r="K20" s="15" t="s">
        <v>10</v>
      </c>
    </row>
    <row r="21" spans="1:11" ht="15.75">
      <c r="A21" s="5"/>
      <c r="B21" s="6"/>
      <c r="C21" s="6"/>
      <c r="D21" s="6"/>
      <c r="E21" s="6"/>
      <c r="F21" s="6"/>
      <c r="G21" s="13" t="s">
        <v>19</v>
      </c>
      <c r="H21" s="6"/>
      <c r="I21" s="13"/>
      <c r="J21" s="14">
        <f>+J13-J20</f>
        <v>-1.0666122545544177</v>
      </c>
      <c r="K21" s="15" t="s">
        <v>10</v>
      </c>
    </row>
    <row r="22" spans="1:11" ht="15.75">
      <c r="A22" s="5"/>
      <c r="B22" s="6"/>
      <c r="C22" s="6"/>
      <c r="D22" s="6"/>
      <c r="E22" s="6"/>
      <c r="F22" s="6"/>
      <c r="G22" s="13"/>
      <c r="H22" s="6"/>
      <c r="I22" s="13"/>
      <c r="J22" s="14"/>
      <c r="K22" s="15"/>
    </row>
    <row r="23" spans="1:11" ht="15.75">
      <c r="A23" s="16"/>
      <c r="B23" s="17"/>
      <c r="C23" s="17"/>
      <c r="D23" s="17" t="s">
        <v>33</v>
      </c>
      <c r="E23" s="17"/>
      <c r="F23" s="17" t="s">
        <v>38</v>
      </c>
      <c r="G23" s="22"/>
      <c r="H23" s="17"/>
      <c r="I23" s="13"/>
      <c r="J23" s="14"/>
      <c r="K23" s="15"/>
    </row>
    <row r="24" spans="1:11" ht="15.75">
      <c r="A24" s="9" t="s">
        <v>31</v>
      </c>
      <c r="B24" s="13"/>
      <c r="C24" s="13"/>
      <c r="D24" s="14">
        <v>20</v>
      </c>
      <c r="E24" s="13"/>
      <c r="F24" s="14">
        <f>+D24+J21</f>
        <v>18.933387745445582</v>
      </c>
      <c r="G24" s="13" t="s">
        <v>32</v>
      </c>
      <c r="H24" s="6"/>
      <c r="I24" s="13"/>
      <c r="J24" s="14"/>
      <c r="K24" s="15"/>
    </row>
    <row r="25" spans="1:11" ht="15.75">
      <c r="A25" s="5" t="s">
        <v>34</v>
      </c>
      <c r="B25" s="6"/>
      <c r="C25" s="6"/>
      <c r="D25" s="6">
        <v>140</v>
      </c>
      <c r="E25" s="6"/>
      <c r="F25" s="6">
        <f>+D25+J16</f>
        <v>154</v>
      </c>
      <c r="G25" s="13"/>
      <c r="H25" s="6"/>
      <c r="I25" s="13"/>
      <c r="J25" s="14"/>
      <c r="K25" s="15"/>
    </row>
    <row r="26" spans="1:11" ht="15.75">
      <c r="A26" s="5" t="s">
        <v>35</v>
      </c>
      <c r="B26" s="6"/>
      <c r="C26" s="6"/>
      <c r="D26" s="8">
        <f>365/D25</f>
        <v>2.607142857142857</v>
      </c>
      <c r="E26" s="6"/>
      <c r="F26" s="8">
        <f>365/F25</f>
        <v>2.3701298701298703</v>
      </c>
      <c r="G26" s="13"/>
      <c r="H26" s="6"/>
      <c r="I26" s="13"/>
      <c r="J26" s="14"/>
      <c r="K26" s="15"/>
    </row>
    <row r="27" spans="1:11" ht="15.75">
      <c r="A27" s="9" t="s">
        <v>36</v>
      </c>
      <c r="B27" s="6"/>
      <c r="C27" s="6"/>
      <c r="D27" s="14">
        <f>+D24*D26</f>
        <v>52.142857142857146</v>
      </c>
      <c r="E27" s="13"/>
      <c r="F27" s="14">
        <f>+F24*F26</f>
        <v>44.87458783823141</v>
      </c>
      <c r="G27" s="13" t="s">
        <v>42</v>
      </c>
      <c r="H27" s="6"/>
      <c r="I27" s="13"/>
      <c r="J27" s="14"/>
      <c r="K27" s="15"/>
    </row>
    <row r="28" spans="1:11" ht="15.75">
      <c r="A28" s="21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WW-OE</dc:creator>
  <cp:keywords/>
  <dc:description/>
  <cp:lastModifiedBy>Goettel</cp:lastModifiedBy>
  <cp:lastPrinted>2007-10-11T12:54:55Z</cp:lastPrinted>
  <dcterms:created xsi:type="dcterms:W3CDTF">2007-10-11T11:36:38Z</dcterms:created>
  <dcterms:modified xsi:type="dcterms:W3CDTF">2007-10-31T11:28:42Z</dcterms:modified>
  <cp:category/>
  <cp:version/>
  <cp:contentType/>
  <cp:contentStatus/>
</cp:coreProperties>
</file>